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inozama.NMHSD\Desktop\"/>
    </mc:Choice>
  </mc:AlternateContent>
  <xr:revisionPtr revIDLastSave="0" documentId="8_{C388F22C-7EC0-427B-B0FF-5B7503BDA91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NM_DY2 Qtr 1" sheetId="3" r:id="rId1"/>
    <sheet name="NM_DY1 Budget Neutrality Limit" sheetId="4" r:id="rId2"/>
  </sheets>
  <externalReferences>
    <externalReference r:id="rId3"/>
  </externalReferences>
  <definedNames>
    <definedName name="_xlnm.Print_Area" localSheetId="0">'NM_DY2 Qtr 1'!$B$2:$C$51,'NM_DY2 Qtr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4" l="1"/>
  <c r="F13" i="4" s="1"/>
  <c r="F14" i="4" s="1"/>
  <c r="F15" i="4" s="1"/>
  <c r="H28" i="4"/>
  <c r="H22" i="4"/>
  <c r="H21" i="4"/>
  <c r="H14" i="4"/>
  <c r="H13" i="4"/>
  <c r="H12" i="4"/>
  <c r="H11" i="4"/>
  <c r="D28" i="4"/>
  <c r="D22" i="4"/>
  <c r="D21" i="4"/>
  <c r="D13" i="4"/>
  <c r="D12" i="4"/>
  <c r="D11" i="4"/>
  <c r="B34" i="4" l="1"/>
  <c r="B33" i="4"/>
  <c r="I28" i="4"/>
  <c r="I29" i="4" s="1"/>
  <c r="H29" i="4"/>
  <c r="C28" i="4"/>
  <c r="E28" i="4" s="1"/>
  <c r="I23" i="4"/>
  <c r="H23" i="4"/>
  <c r="C22" i="4"/>
  <c r="E22" i="4" s="1"/>
  <c r="G22" i="4" s="1"/>
  <c r="E21" i="4"/>
  <c r="G21" i="4" s="1"/>
  <c r="C21" i="4"/>
  <c r="I15" i="4"/>
  <c r="I16" i="4" s="1"/>
  <c r="C34" i="4" s="1"/>
  <c r="G15" i="4"/>
  <c r="G14" i="4"/>
  <c r="C13" i="4"/>
  <c r="C12" i="4"/>
  <c r="E12" i="4" s="1"/>
  <c r="G12" i="4" s="1"/>
  <c r="C11" i="4"/>
  <c r="E11" i="4" s="1"/>
  <c r="G23" i="4" l="1"/>
  <c r="C35" i="4" s="1"/>
  <c r="C37" i="4" s="1"/>
  <c r="E13" i="4"/>
  <c r="G13" i="4" s="1"/>
  <c r="E23" i="4"/>
  <c r="G11" i="4"/>
  <c r="H16" i="4"/>
  <c r="G28" i="4"/>
  <c r="G29" i="4" s="1"/>
  <c r="E29" i="4"/>
  <c r="E16" i="4" l="1"/>
  <c r="G16" i="4"/>
  <c r="C33" i="4" s="1"/>
  <c r="C38" i="4" s="1"/>
  <c r="C39" i="4" s="1"/>
  <c r="F45" i="3"/>
  <c r="F39" i="3"/>
  <c r="F33" i="3"/>
  <c r="F27" i="3"/>
  <c r="F21" i="3"/>
  <c r="F15" i="3"/>
  <c r="C45" i="3" l="1"/>
  <c r="D45" i="3"/>
  <c r="C39" i="3"/>
  <c r="D39" i="3"/>
  <c r="C33" i="3"/>
  <c r="C27" i="3"/>
  <c r="C21" i="3"/>
  <c r="D21" i="3"/>
  <c r="C15" i="3"/>
  <c r="D15" i="3"/>
  <c r="D27" i="3" l="1"/>
  <c r="D33" i="3"/>
</calcChain>
</file>

<file path=xl/sharedStrings.xml><?xml version="1.0" encoding="utf-8"?>
<sst xmlns="http://schemas.openxmlformats.org/spreadsheetml/2006/main" count="168" uniqueCount="69">
  <si>
    <t>MEG01</t>
  </si>
  <si>
    <t>DY1</t>
  </si>
  <si>
    <t>DY 01</t>
  </si>
  <si>
    <t>TANF &amp; Related</t>
  </si>
  <si>
    <t>PMPM</t>
  </si>
  <si>
    <t>Dollars</t>
  </si>
  <si>
    <t>MEG02</t>
  </si>
  <si>
    <t>SSI &amp; Related - Dual Eligible</t>
  </si>
  <si>
    <t>MEG03</t>
  </si>
  <si>
    <t>SSI &amp; Related - Medicaid Only</t>
  </si>
  <si>
    <t>MEG04</t>
  </si>
  <si>
    <t>"217 Like" Dual Eligible</t>
  </si>
  <si>
    <t>MEG05</t>
  </si>
  <si>
    <t>"217 Like" Medicaid Only</t>
  </si>
  <si>
    <t>MEG06</t>
  </si>
  <si>
    <t>Uncompensated Care Pool</t>
  </si>
  <si>
    <t>Total Allotment</t>
  </si>
  <si>
    <t>New Mexico Budget Neutrality Monitoring Spreadsheet</t>
  </si>
  <si>
    <t>Start Date: 01/01/2014</t>
  </si>
  <si>
    <t>End Date: 12/31/2014</t>
  </si>
  <si>
    <t>Notes:</t>
  </si>
  <si>
    <r>
      <t xml:space="preserve">MMs </t>
    </r>
    <r>
      <rPr>
        <vertAlign val="superscript"/>
        <sz val="9"/>
        <rFont val="Arial"/>
        <family val="2"/>
      </rPr>
      <t>1</t>
    </r>
  </si>
  <si>
    <t>ATTACHMENT A</t>
  </si>
  <si>
    <t>YTD - Actuals</t>
  </si>
  <si>
    <t>Cost Estimates</t>
  </si>
  <si>
    <r>
      <t xml:space="preserve">YTD - Actuals </t>
    </r>
    <r>
      <rPr>
        <b/>
        <vertAlign val="superscript"/>
        <sz val="9"/>
        <rFont val="Arial"/>
        <family val="2"/>
      </rPr>
      <t>2</t>
    </r>
  </si>
  <si>
    <t>VIII Group - Medicaid Expansion</t>
  </si>
  <si>
    <t>Hospital Quality Improvement Incentive Pool</t>
  </si>
  <si>
    <t>DY 02</t>
  </si>
  <si>
    <t>DY2</t>
  </si>
  <si>
    <t>2.) Expenditures as reported on the CMS-64 Schedule C, FFY15 Quarter 2.</t>
  </si>
  <si>
    <t xml:space="preserve">1.) Actual member months for Demonstration Year 2 as reported in the Centennial Care Quarterly Report, Section XI.  </t>
  </si>
  <si>
    <t>Table 1: Budget Neutrality Limit (Special Terms and Conditions (STC) 106)</t>
  </si>
  <si>
    <t>MEG</t>
  </si>
  <si>
    <t>DY 1  - PMPM</t>
  </si>
  <si>
    <r>
      <t xml:space="preserve">DY 1 - Actual Reported Member Months </t>
    </r>
    <r>
      <rPr>
        <b/>
        <vertAlign val="superscript"/>
        <sz val="9"/>
        <rFont val="Arial"/>
        <family val="2"/>
      </rPr>
      <t>1</t>
    </r>
  </si>
  <si>
    <t>Total  Expenditure Budget Neutrality Limit  [DY 1 - PMPM X Actual Member Months]</t>
  </si>
  <si>
    <r>
      <t xml:space="preserve">Composite FFP 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</t>
    </r>
  </si>
  <si>
    <t>Federal Share (Title XIX) Budget Neutrality Limit</t>
  </si>
  <si>
    <t>Actual Reported Expenditures</t>
  </si>
  <si>
    <t>Federal Share (Title XIX) Actual Reported</t>
  </si>
  <si>
    <t>MEG01 - TANF &amp; Related</t>
  </si>
  <si>
    <t>MEG02 - SSI &amp; Related - Medicaid Only</t>
  </si>
  <si>
    <t>MEG03 - SSI &amp; Related - Dual Eligible</t>
  </si>
  <si>
    <t>NA</t>
  </si>
  <si>
    <t>HQII</t>
  </si>
  <si>
    <t>Grand Total</t>
  </si>
  <si>
    <t>Table 2: Supplemental Budget Neutrality Test 1: Hypothetical Groups (STC 107)</t>
  </si>
  <si>
    <t>MEG 04 - "217 Like" Medicaid Only</t>
  </si>
  <si>
    <t>MEG 05 - "217 Like" Dual Eligible</t>
  </si>
  <si>
    <t>Table 3: Supplemental Budget Neutrality Test 2: VIII Group (STC 108)</t>
  </si>
  <si>
    <t>MEG 06 - VIII Group - Medicaid Expansion</t>
  </si>
  <si>
    <t>Table 4: DY 1 Assessment of Budget Neutrality (STC 102, 104, 111)</t>
  </si>
  <si>
    <t>Excess Spending  - Test 1</t>
  </si>
  <si>
    <t>Excess Spending  - Test 2</t>
  </si>
  <si>
    <t>Total Actuals</t>
  </si>
  <si>
    <t>Difference (Actuals - Limit)</t>
  </si>
  <si>
    <t>Percentage Difference</t>
  </si>
  <si>
    <t>DY 2</t>
  </si>
  <si>
    <t>Start Date: 01/01/2015</t>
  </si>
  <si>
    <t>End Date: 12/31/2015</t>
  </si>
  <si>
    <t>Quarter 1</t>
  </si>
  <si>
    <t>Start Date:01/01/2015</t>
  </si>
  <si>
    <t>End Date: 03/31/2015</t>
  </si>
  <si>
    <t>DY 1</t>
  </si>
  <si>
    <t xml:space="preserve"> - Budget Neutrality Limit Analysis</t>
  </si>
  <si>
    <t xml:space="preserve"> - PMPM Analysis</t>
  </si>
  <si>
    <t xml:space="preserve">1.) Member months as of May 8, 2015.  </t>
  </si>
  <si>
    <t>2.) As defined in STC 109 - Composite Federal Share Rate is calculated based on CMS-64, Schedule C, FFY15 Quarter 2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</si>
</sst>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9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8" applyNumberFormat="0" applyAlignment="0" applyProtection="0"/>
    <xf numFmtId="0" fontId="17" fillId="7" borderId="9" applyNumberFormat="0" applyAlignment="0" applyProtection="0"/>
    <xf numFmtId="0" fontId="18" fillId="7" borderId="8" applyNumberFormat="0" applyAlignment="0" applyProtection="0"/>
    <xf numFmtId="0" fontId="19" fillId="0" borderId="10" applyNumberFormat="0" applyFill="0" applyAlignment="0" applyProtection="0"/>
    <xf numFmtId="0" fontId="20" fillId="8" borderId="11" applyNumberFormat="0" applyAlignment="0" applyProtection="0"/>
    <xf numFmtId="0" fontId="21" fillId="0" borderId="0" applyNumberFormat="0" applyFill="0" applyBorder="0" applyAlignment="0" applyProtection="0"/>
    <xf numFmtId="0" fontId="8" fillId="9" borderId="12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4" fillId="33" borderId="0" applyNumberFormat="0" applyBorder="0" applyAlignment="0" applyProtection="0"/>
    <xf numFmtId="0" fontId="26" fillId="0" borderId="0" applyNumberFormat="0" applyBorder="0" applyAlignment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1" xfId="0" applyFont="1" applyBorder="1"/>
    <xf numFmtId="37" fontId="5" fillId="0" borderId="1" xfId="0" applyNumberFormat="1" applyFont="1" applyFill="1" applyBorder="1"/>
    <xf numFmtId="37" fontId="5" fillId="2" borderId="1" xfId="0" applyNumberFormat="1" applyFont="1" applyFill="1" applyBorder="1"/>
    <xf numFmtId="0" fontId="5" fillId="0" borderId="3" xfId="0" applyFont="1" applyBorder="1"/>
    <xf numFmtId="44" fontId="5" fillId="0" borderId="3" xfId="0" applyNumberFormat="1" applyFont="1" applyFill="1" applyBorder="1"/>
    <xf numFmtId="44" fontId="5" fillId="2" borderId="3" xfId="0" applyNumberFormat="1" applyFont="1" applyFill="1" applyBorder="1"/>
    <xf numFmtId="0" fontId="5" fillId="0" borderId="2" xfId="0" applyFont="1" applyBorder="1"/>
    <xf numFmtId="42" fontId="5" fillId="0" borderId="2" xfId="0" applyNumberFormat="1" applyFont="1" applyFill="1" applyBorder="1"/>
    <xf numFmtId="42" fontId="5" fillId="2" borderId="2" xfId="0" applyNumberFormat="1" applyFont="1" applyFill="1" applyBorder="1"/>
    <xf numFmtId="0" fontId="5" fillId="0" borderId="0" xfId="0" applyFont="1"/>
    <xf numFmtId="0" fontId="5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2" fontId="5" fillId="0" borderId="4" xfId="0" applyNumberFormat="1" applyFont="1" applyFill="1" applyBorder="1"/>
    <xf numFmtId="42" fontId="5" fillId="2" borderId="4" xfId="0" applyNumberFormat="1" applyFont="1" applyFill="1" applyBorder="1"/>
    <xf numFmtId="0" fontId="7" fillId="0" borderId="0" xfId="0" applyFont="1"/>
    <xf numFmtId="37" fontId="1" fillId="0" borderId="0" xfId="0" applyNumberFormat="1" applyFont="1"/>
    <xf numFmtId="0" fontId="1" fillId="0" borderId="0" xfId="0" applyFont="1" applyFill="1"/>
    <xf numFmtId="42" fontId="1" fillId="0" borderId="0" xfId="0" applyNumberFormat="1" applyFont="1"/>
    <xf numFmtId="0" fontId="28" fillId="0" borderId="0" xfId="0" applyFont="1"/>
    <xf numFmtId="0" fontId="29" fillId="0" borderId="0" xfId="0" applyFont="1"/>
    <xf numFmtId="0" fontId="4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44" fontId="5" fillId="0" borderId="4" xfId="0" applyNumberFormat="1" applyFont="1" applyBorder="1"/>
    <xf numFmtId="37" fontId="5" fillId="0" borderId="4" xfId="0" applyNumberFormat="1" applyFont="1" applyBorder="1"/>
    <xf numFmtId="164" fontId="5" fillId="0" borderId="4" xfId="0" applyNumberFormat="1" applyFont="1" applyBorder="1"/>
    <xf numFmtId="10" fontId="5" fillId="0" borderId="4" xfId="0" applyNumberFormat="1" applyFont="1" applyBorder="1"/>
    <xf numFmtId="44" fontId="1" fillId="0" borderId="0" xfId="0" applyNumberFormat="1" applyFont="1"/>
    <xf numFmtId="0" fontId="5" fillId="0" borderId="4" xfId="0" applyFont="1" applyBorder="1" applyAlignment="1">
      <alignment horizontal="center"/>
    </xf>
    <xf numFmtId="164" fontId="4" fillId="0" borderId="4" xfId="0" applyNumberFormat="1" applyFont="1" applyBorder="1"/>
    <xf numFmtId="44" fontId="4" fillId="0" borderId="4" xfId="0" applyNumberFormat="1" applyFont="1" applyBorder="1"/>
    <xf numFmtId="10" fontId="1" fillId="0" borderId="0" xfId="47" applyNumberFormat="1" applyFont="1"/>
    <xf numFmtId="0" fontId="29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9" fontId="5" fillId="0" borderId="4" xfId="47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0" fontId="29" fillId="0" borderId="0" xfId="0" applyFont="1" applyAlignment="1">
      <alignment wrapText="1"/>
    </xf>
    <xf numFmtId="0" fontId="2" fillId="0" borderId="0" xfId="0" applyFont="1"/>
    <xf numFmtId="0" fontId="3" fillId="0" borderId="0" xfId="0" applyFont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00000000-0005-0000-0000-00001B000000}"/>
    <cellStyle name="Comma 3" xfId="44" xr:uid="{00000000-0005-0000-0000-00001C000000}"/>
    <cellStyle name="Currency 2" xfId="45" xr:uid="{00000000-0005-0000-0000-00001D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8000000}"/>
    <cellStyle name="Note" xfId="15" builtinId="10" customBuiltin="1"/>
    <cellStyle name="Output" xfId="10" builtinId="21" customBuiltin="1"/>
    <cellStyle name="Percent" xfId="47" builtinId="5"/>
    <cellStyle name="Percent 2" xfId="46" xr:uid="{00000000-0005-0000-0000-00002C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y_Documents/Special%20Projects/Centennial/Budget%20Neutraility/Annual%20Reporting%20to%20CMS/NM%20Budget%20Neutrality%20Monitoring%20Spreadsheet_DY1%20Annual%20Report_Det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M_DY1 Annual Report PMPM Sheet"/>
      <sheetName val="NM_DY1 Annual Report Summary"/>
    </sheetNames>
    <sheetDataSet>
      <sheetData sheetId="0">
        <row r="10">
          <cell r="E10">
            <v>4501802</v>
          </cell>
        </row>
        <row r="11">
          <cell r="C11">
            <v>385.80196882352101</v>
          </cell>
        </row>
        <row r="17">
          <cell r="C17">
            <v>1763.9043230248237</v>
          </cell>
        </row>
        <row r="23">
          <cell r="C23">
            <v>1780.7705995733659</v>
          </cell>
        </row>
        <row r="29">
          <cell r="C29">
            <v>4936.9216947885225</v>
          </cell>
        </row>
        <row r="35">
          <cell r="C35">
            <v>1776.9008896506491</v>
          </cell>
        </row>
        <row r="41">
          <cell r="C41">
            <v>577.86726780247443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autoPageBreaks="0" fitToPage="1"/>
  </sheetPr>
  <dimension ref="B1:G58"/>
  <sheetViews>
    <sheetView topLeftCell="A46" zoomScaleNormal="100" zoomScaleSheetLayoutView="55" workbookViewId="0">
      <selection activeCell="D45" sqref="D45"/>
    </sheetView>
  </sheetViews>
  <sheetFormatPr defaultRowHeight="11.25" x14ac:dyDescent="0.2"/>
  <cols>
    <col min="1" max="1" width="3.140625" style="1" customWidth="1"/>
    <col min="2" max="2" width="37.42578125" style="1" customWidth="1"/>
    <col min="3" max="3" width="15" style="1" customWidth="1"/>
    <col min="4" max="4" width="17.140625" style="1" customWidth="1"/>
    <col min="5" max="5" width="16.42578125" style="1" customWidth="1"/>
    <col min="6" max="7" width="19" style="1" customWidth="1"/>
    <col min="8" max="8" width="19.85546875" style="1" customWidth="1"/>
    <col min="9" max="9" width="13.85546875" style="1" bestFit="1" customWidth="1"/>
    <col min="10" max="16384" width="9.140625" style="1"/>
  </cols>
  <sheetData>
    <row r="1" spans="2:7" ht="24.75" customHeight="1" x14ac:dyDescent="0.25">
      <c r="B1" s="24" t="s">
        <v>22</v>
      </c>
    </row>
    <row r="2" spans="2:7" ht="18" customHeight="1" x14ac:dyDescent="0.25">
      <c r="B2" s="2" t="s">
        <v>17</v>
      </c>
    </row>
    <row r="3" spans="2:7" ht="16.5" customHeight="1" x14ac:dyDescent="0.25">
      <c r="B3" s="48" t="s">
        <v>66</v>
      </c>
    </row>
    <row r="4" spans="2:7" ht="18" customHeight="1" x14ac:dyDescent="0.25">
      <c r="B4" s="2" t="s">
        <v>58</v>
      </c>
    </row>
    <row r="5" spans="2:7" ht="18" customHeight="1" x14ac:dyDescent="0.2">
      <c r="B5" s="3" t="s">
        <v>59</v>
      </c>
    </row>
    <row r="6" spans="2:7" ht="18" customHeight="1" x14ac:dyDescent="0.2">
      <c r="B6" s="3" t="s">
        <v>60</v>
      </c>
    </row>
    <row r="7" spans="2:7" ht="18" customHeight="1" x14ac:dyDescent="0.2">
      <c r="B7" s="3"/>
    </row>
    <row r="8" spans="2:7" ht="18" customHeight="1" x14ac:dyDescent="0.25">
      <c r="B8" s="48" t="s">
        <v>61</v>
      </c>
    </row>
    <row r="9" spans="2:7" ht="18" customHeight="1" x14ac:dyDescent="0.2">
      <c r="B9" s="49" t="s">
        <v>62</v>
      </c>
    </row>
    <row r="10" spans="2:7" ht="18" customHeight="1" x14ac:dyDescent="0.2">
      <c r="B10" s="49" t="s">
        <v>63</v>
      </c>
    </row>
    <row r="11" spans="2:7" ht="12" customHeight="1" x14ac:dyDescent="0.2"/>
    <row r="12" spans="2:7" ht="12" customHeight="1" x14ac:dyDescent="0.2">
      <c r="B12" s="4" t="s">
        <v>0</v>
      </c>
      <c r="C12" s="5" t="s">
        <v>2</v>
      </c>
      <c r="D12" s="6" t="s">
        <v>1</v>
      </c>
      <c r="E12" s="5" t="s">
        <v>28</v>
      </c>
      <c r="F12" s="6" t="s">
        <v>29</v>
      </c>
    </row>
    <row r="13" spans="2:7" ht="12" customHeight="1" x14ac:dyDescent="0.2">
      <c r="B13" s="7" t="s">
        <v>3</v>
      </c>
      <c r="C13" s="8" t="s">
        <v>24</v>
      </c>
      <c r="D13" s="9" t="s">
        <v>25</v>
      </c>
      <c r="E13" s="8" t="s">
        <v>24</v>
      </c>
      <c r="F13" s="9" t="s">
        <v>25</v>
      </c>
    </row>
    <row r="14" spans="2:7" ht="13.5" x14ac:dyDescent="0.2">
      <c r="B14" s="10" t="s">
        <v>21</v>
      </c>
      <c r="C14" s="11">
        <v>4727583.854032415</v>
      </c>
      <c r="D14" s="12">
        <v>4507876</v>
      </c>
      <c r="E14" s="11">
        <v>4861847</v>
      </c>
      <c r="F14" s="12">
        <v>1104148</v>
      </c>
    </row>
    <row r="15" spans="2:7" ht="12" customHeight="1" x14ac:dyDescent="0.2">
      <c r="B15" s="13" t="s">
        <v>4</v>
      </c>
      <c r="C15" s="14">
        <f>IF(ISERROR(C16/C14),0,C16/C14)</f>
        <v>385.80196882352101</v>
      </c>
      <c r="D15" s="15">
        <f>D16/D14</f>
        <v>327.58427694106939</v>
      </c>
      <c r="E15" s="14">
        <v>400.77108521387362</v>
      </c>
      <c r="F15" s="15">
        <f>F16/F14</f>
        <v>325.33810684799499</v>
      </c>
    </row>
    <row r="16" spans="2:7" ht="12" x14ac:dyDescent="0.2">
      <c r="B16" s="16" t="s">
        <v>5</v>
      </c>
      <c r="C16" s="17">
        <v>1823911158.663995</v>
      </c>
      <c r="D16" s="18">
        <v>1476709300</v>
      </c>
      <c r="E16" s="17">
        <v>1948487793</v>
      </c>
      <c r="F16" s="18">
        <v>359221420</v>
      </c>
      <c r="G16" s="25"/>
    </row>
    <row r="17" spans="2:6" ht="12" x14ac:dyDescent="0.2">
      <c r="B17" s="19"/>
      <c r="C17" s="19"/>
    </row>
    <row r="18" spans="2:6" ht="12" customHeight="1" x14ac:dyDescent="0.2">
      <c r="B18" s="4" t="s">
        <v>6</v>
      </c>
      <c r="C18" s="5" t="s">
        <v>2</v>
      </c>
      <c r="D18" s="6" t="s">
        <v>1</v>
      </c>
      <c r="E18" s="5" t="s">
        <v>28</v>
      </c>
      <c r="F18" s="6" t="s">
        <v>29</v>
      </c>
    </row>
    <row r="19" spans="2:6" ht="12" customHeight="1" x14ac:dyDescent="0.2">
      <c r="B19" s="7" t="s">
        <v>9</v>
      </c>
      <c r="C19" s="8" t="s">
        <v>24</v>
      </c>
      <c r="D19" s="9" t="s">
        <v>23</v>
      </c>
      <c r="E19" s="8" t="s">
        <v>24</v>
      </c>
      <c r="F19" s="9" t="s">
        <v>25</v>
      </c>
    </row>
    <row r="20" spans="2:6" ht="12" customHeight="1" x14ac:dyDescent="0.2">
      <c r="B20" s="10" t="s">
        <v>21</v>
      </c>
      <c r="C20" s="11">
        <v>508699.96194613341</v>
      </c>
      <c r="D20" s="12">
        <v>497000</v>
      </c>
      <c r="E20" s="11">
        <v>513736</v>
      </c>
      <c r="F20" s="12">
        <v>123759</v>
      </c>
    </row>
    <row r="21" spans="2:6" ht="12" customHeight="1" x14ac:dyDescent="0.2">
      <c r="B21" s="13" t="s">
        <v>4</v>
      </c>
      <c r="C21" s="14">
        <f>IF(ISERROR(C22/C20),0,C22/C20)</f>
        <v>1763.9043230248237</v>
      </c>
      <c r="D21" s="15">
        <f>D22/D20</f>
        <v>1631.0550422535212</v>
      </c>
      <c r="E21" s="14">
        <v>1842.83</v>
      </c>
      <c r="F21" s="15">
        <f>F22/F20</f>
        <v>1648.1549139860535</v>
      </c>
    </row>
    <row r="22" spans="2:6" ht="12" customHeight="1" x14ac:dyDescent="0.2">
      <c r="B22" s="16" t="s">
        <v>5</v>
      </c>
      <c r="C22" s="17">
        <v>897298061.99934804</v>
      </c>
      <c r="D22" s="18">
        <v>810634356</v>
      </c>
      <c r="E22" s="17">
        <v>946727393</v>
      </c>
      <c r="F22" s="18">
        <v>203974004</v>
      </c>
    </row>
    <row r="23" spans="2:6" ht="12" customHeight="1" x14ac:dyDescent="0.2">
      <c r="B23" s="19"/>
      <c r="C23" s="19"/>
      <c r="E23" s="17"/>
    </row>
    <row r="24" spans="2:6" ht="12" customHeight="1" x14ac:dyDescent="0.2">
      <c r="B24" s="4" t="s">
        <v>8</v>
      </c>
      <c r="C24" s="5" t="s">
        <v>2</v>
      </c>
      <c r="D24" s="6" t="s">
        <v>1</v>
      </c>
      <c r="E24" s="5" t="s">
        <v>28</v>
      </c>
      <c r="F24" s="6" t="s">
        <v>29</v>
      </c>
    </row>
    <row r="25" spans="2:6" ht="12" customHeight="1" x14ac:dyDescent="0.2">
      <c r="B25" s="7" t="s">
        <v>7</v>
      </c>
      <c r="C25" s="8" t="s">
        <v>24</v>
      </c>
      <c r="D25" s="9" t="s">
        <v>23</v>
      </c>
      <c r="E25" s="8" t="s">
        <v>24</v>
      </c>
      <c r="F25" s="9" t="s">
        <v>25</v>
      </c>
    </row>
    <row r="26" spans="2:6" ht="12" customHeight="1" x14ac:dyDescent="0.2">
      <c r="B26" s="10" t="s">
        <v>21</v>
      </c>
      <c r="C26" s="11">
        <v>373822.64610283123</v>
      </c>
      <c r="D26" s="12">
        <v>427813</v>
      </c>
      <c r="E26" s="11">
        <v>380215</v>
      </c>
      <c r="F26" s="12">
        <v>105790</v>
      </c>
    </row>
    <row r="27" spans="2:6" ht="12" customHeight="1" x14ac:dyDescent="0.2">
      <c r="B27" s="13" t="s">
        <v>4</v>
      </c>
      <c r="C27" s="14">
        <f>IF(ISERROR(C28/C26),0,C28/C26)</f>
        <v>1780.7705995733659</v>
      </c>
      <c r="D27" s="15">
        <f>D28/D26</f>
        <v>1299.2520213270752</v>
      </c>
      <c r="E27" s="14">
        <v>1857.34</v>
      </c>
      <c r="F27" s="15">
        <f>F28/F26</f>
        <v>1242.5734946592306</v>
      </c>
    </row>
    <row r="28" spans="2:6" ht="12" customHeight="1" x14ac:dyDescent="0.2">
      <c r="B28" s="16" t="s">
        <v>5</v>
      </c>
      <c r="C28" s="17">
        <v>665692377.63464093</v>
      </c>
      <c r="D28" s="18">
        <v>555836905</v>
      </c>
      <c r="E28" s="17">
        <v>706189973</v>
      </c>
      <c r="F28" s="18">
        <v>131451850</v>
      </c>
    </row>
    <row r="29" spans="2:6" ht="12" x14ac:dyDescent="0.2">
      <c r="B29" s="19"/>
      <c r="C29" s="19"/>
    </row>
    <row r="30" spans="2:6" ht="12" customHeight="1" x14ac:dyDescent="0.2">
      <c r="B30" s="4" t="s">
        <v>10</v>
      </c>
      <c r="C30" s="5" t="s">
        <v>2</v>
      </c>
      <c r="D30" s="6" t="s">
        <v>1</v>
      </c>
      <c r="E30" s="5" t="s">
        <v>28</v>
      </c>
      <c r="F30" s="6" t="s">
        <v>29</v>
      </c>
    </row>
    <row r="31" spans="2:6" ht="12" customHeight="1" x14ac:dyDescent="0.2">
      <c r="B31" s="7" t="s">
        <v>13</v>
      </c>
      <c r="C31" s="8" t="s">
        <v>24</v>
      </c>
      <c r="D31" s="9" t="s">
        <v>23</v>
      </c>
      <c r="E31" s="8" t="s">
        <v>24</v>
      </c>
      <c r="F31" s="9" t="s">
        <v>25</v>
      </c>
    </row>
    <row r="32" spans="2:6" ht="12" customHeight="1" x14ac:dyDescent="0.2">
      <c r="B32" s="10" t="s">
        <v>21</v>
      </c>
      <c r="C32" s="11">
        <v>5840.541334365209</v>
      </c>
      <c r="D32" s="12">
        <v>2706</v>
      </c>
      <c r="E32" s="11">
        <v>5898</v>
      </c>
      <c r="F32" s="12">
        <v>706</v>
      </c>
    </row>
    <row r="33" spans="2:6" ht="12" customHeight="1" x14ac:dyDescent="0.2">
      <c r="B33" s="13" t="s">
        <v>4</v>
      </c>
      <c r="C33" s="14">
        <f>IF(ISERROR(C34/C32),0,C34/C32)</f>
        <v>4936.9216947885225</v>
      </c>
      <c r="D33" s="15">
        <f>D34/D32</f>
        <v>2600.5617147080561</v>
      </c>
      <c r="E33" s="14">
        <v>5090.46</v>
      </c>
      <c r="F33" s="15">
        <f>F34/F32</f>
        <v>2157.7478753541077</v>
      </c>
    </row>
    <row r="34" spans="2:6" ht="12" customHeight="1" x14ac:dyDescent="0.2">
      <c r="B34" s="16" t="s">
        <v>5</v>
      </c>
      <c r="C34" s="17">
        <v>28834295.222936708</v>
      </c>
      <c r="D34" s="18">
        <v>7037120</v>
      </c>
      <c r="E34" s="17">
        <v>30025379</v>
      </c>
      <c r="F34" s="18">
        <v>1523370</v>
      </c>
    </row>
    <row r="35" spans="2:6" ht="12" customHeight="1" x14ac:dyDescent="0.2">
      <c r="B35" s="19"/>
      <c r="C35" s="19"/>
    </row>
    <row r="36" spans="2:6" ht="12" customHeight="1" x14ac:dyDescent="0.2">
      <c r="B36" s="4" t="s">
        <v>12</v>
      </c>
      <c r="C36" s="5" t="s">
        <v>2</v>
      </c>
      <c r="D36" s="6" t="s">
        <v>1</v>
      </c>
      <c r="E36" s="5" t="s">
        <v>28</v>
      </c>
      <c r="F36" s="6" t="s">
        <v>29</v>
      </c>
    </row>
    <row r="37" spans="2:6" ht="12" customHeight="1" x14ac:dyDescent="0.2">
      <c r="B37" s="7" t="s">
        <v>11</v>
      </c>
      <c r="C37" s="8" t="s">
        <v>24</v>
      </c>
      <c r="D37" s="9" t="s">
        <v>23</v>
      </c>
      <c r="E37" s="8" t="s">
        <v>24</v>
      </c>
      <c r="F37" s="9" t="s">
        <v>25</v>
      </c>
    </row>
    <row r="38" spans="2:6" ht="12" customHeight="1" x14ac:dyDescent="0.2">
      <c r="B38" s="10" t="s">
        <v>21</v>
      </c>
      <c r="C38" s="11">
        <v>27934.911331403586</v>
      </c>
      <c r="D38" s="12">
        <v>26929</v>
      </c>
      <c r="E38" s="11">
        <v>28413</v>
      </c>
      <c r="F38" s="12">
        <v>6490</v>
      </c>
    </row>
    <row r="39" spans="2:6" ht="12" customHeight="1" x14ac:dyDescent="0.2">
      <c r="B39" s="13" t="s">
        <v>4</v>
      </c>
      <c r="C39" s="14">
        <f>IF(ISERROR(C40/C38),0,C40/C38)</f>
        <v>1776.9008896506491</v>
      </c>
      <c r="D39" s="15">
        <f>D40/D38</f>
        <v>3229.4986445839058</v>
      </c>
      <c r="E39" s="14">
        <v>1853.31</v>
      </c>
      <c r="F39" s="15">
        <f>F40/F38</f>
        <v>3055.0585516178735</v>
      </c>
    </row>
    <row r="40" spans="2:6" ht="12" customHeight="1" x14ac:dyDescent="0.2">
      <c r="B40" s="16" t="s">
        <v>5</v>
      </c>
      <c r="C40" s="17">
        <v>49637568.797083028</v>
      </c>
      <c r="D40" s="18">
        <v>86967169</v>
      </c>
      <c r="E40" s="17">
        <v>52657285</v>
      </c>
      <c r="F40" s="18">
        <v>19827330</v>
      </c>
    </row>
    <row r="41" spans="2:6" ht="12" x14ac:dyDescent="0.2">
      <c r="B41" s="19"/>
      <c r="C41" s="19"/>
    </row>
    <row r="42" spans="2:6" ht="12" customHeight="1" x14ac:dyDescent="0.2">
      <c r="B42" s="4" t="s">
        <v>14</v>
      </c>
      <c r="C42" s="5" t="s">
        <v>2</v>
      </c>
      <c r="D42" s="6" t="s">
        <v>1</v>
      </c>
      <c r="E42" s="5" t="s">
        <v>28</v>
      </c>
      <c r="F42" s="6" t="s">
        <v>29</v>
      </c>
    </row>
    <row r="43" spans="2:6" ht="12" customHeight="1" x14ac:dyDescent="0.2">
      <c r="B43" s="7" t="s">
        <v>26</v>
      </c>
      <c r="C43" s="8" t="s">
        <v>24</v>
      </c>
      <c r="D43" s="9" t="s">
        <v>23</v>
      </c>
      <c r="E43" s="8" t="s">
        <v>24</v>
      </c>
      <c r="F43" s="9" t="s">
        <v>25</v>
      </c>
    </row>
    <row r="44" spans="2:6" ht="12" customHeight="1" x14ac:dyDescent="0.2">
      <c r="B44" s="10" t="s">
        <v>21</v>
      </c>
      <c r="C44" s="11">
        <v>1632968.296229149</v>
      </c>
      <c r="D44" s="12">
        <v>1877456</v>
      </c>
      <c r="E44" s="11">
        <v>1788895</v>
      </c>
      <c r="F44" s="12">
        <v>618463</v>
      </c>
    </row>
    <row r="45" spans="2:6" ht="12" customHeight="1" x14ac:dyDescent="0.2">
      <c r="B45" s="13" t="s">
        <v>4</v>
      </c>
      <c r="C45" s="14">
        <f>IF(ISERROR(C46/C44),0,C46/C44)</f>
        <v>577.86726780247443</v>
      </c>
      <c r="D45" s="15">
        <f>D46/D44</f>
        <v>557.0954003715666</v>
      </c>
      <c r="E45" s="14">
        <v>607.34</v>
      </c>
      <c r="F45" s="15">
        <f>F46/F44</f>
        <v>551.19264854971118</v>
      </c>
    </row>
    <row r="46" spans="2:6" ht="12" customHeight="1" x14ac:dyDescent="0.2">
      <c r="B46" s="16" t="s">
        <v>5</v>
      </c>
      <c r="C46" s="17">
        <v>943638927.75</v>
      </c>
      <c r="D46" s="18">
        <v>1045922102</v>
      </c>
      <c r="E46" s="17">
        <v>1086464733</v>
      </c>
      <c r="F46" s="18">
        <v>340892259</v>
      </c>
    </row>
    <row r="47" spans="2:6" ht="12" x14ac:dyDescent="0.2">
      <c r="B47" s="19"/>
      <c r="C47" s="19"/>
    </row>
    <row r="48" spans="2:6" ht="12" x14ac:dyDescent="0.2">
      <c r="B48" s="4" t="s">
        <v>15</v>
      </c>
      <c r="C48" s="5" t="s">
        <v>2</v>
      </c>
      <c r="D48" s="6" t="s">
        <v>1</v>
      </c>
      <c r="E48" s="5" t="s">
        <v>28</v>
      </c>
      <c r="F48" s="6" t="s">
        <v>29</v>
      </c>
    </row>
    <row r="49" spans="2:6" ht="12" x14ac:dyDescent="0.2">
      <c r="B49" s="20"/>
      <c r="C49" s="8" t="s">
        <v>24</v>
      </c>
      <c r="D49" s="9" t="s">
        <v>23</v>
      </c>
      <c r="E49" s="8" t="s">
        <v>24</v>
      </c>
      <c r="F49" s="9" t="s">
        <v>23</v>
      </c>
    </row>
    <row r="50" spans="2:6" ht="12" x14ac:dyDescent="0.2">
      <c r="B50" s="21" t="s">
        <v>16</v>
      </c>
      <c r="C50" s="22">
        <v>68889323</v>
      </c>
      <c r="D50" s="23">
        <v>68889322</v>
      </c>
      <c r="E50" s="22">
        <v>68889323</v>
      </c>
      <c r="F50" s="23">
        <v>0</v>
      </c>
    </row>
    <row r="52" spans="2:6" ht="12" x14ac:dyDescent="0.2">
      <c r="B52" s="4" t="s">
        <v>27</v>
      </c>
      <c r="C52" s="5" t="s">
        <v>2</v>
      </c>
      <c r="D52" s="6" t="s">
        <v>1</v>
      </c>
      <c r="E52" s="5" t="s">
        <v>28</v>
      </c>
      <c r="F52" s="6" t="s">
        <v>29</v>
      </c>
    </row>
    <row r="53" spans="2:6" ht="12" x14ac:dyDescent="0.2">
      <c r="B53" s="20"/>
      <c r="C53" s="8" t="s">
        <v>24</v>
      </c>
      <c r="D53" s="9" t="s">
        <v>23</v>
      </c>
      <c r="E53" s="8" t="s">
        <v>24</v>
      </c>
      <c r="F53" s="9" t="s">
        <v>23</v>
      </c>
    </row>
    <row r="54" spans="2:6" ht="12" x14ac:dyDescent="0.2">
      <c r="B54" s="21" t="s">
        <v>16</v>
      </c>
      <c r="C54" s="22">
        <v>0</v>
      </c>
      <c r="D54" s="23">
        <v>0</v>
      </c>
      <c r="E54" s="22">
        <v>2824462</v>
      </c>
      <c r="F54" s="23">
        <v>0</v>
      </c>
    </row>
    <row r="56" spans="2:6" x14ac:dyDescent="0.2">
      <c r="B56" s="1" t="s">
        <v>20</v>
      </c>
      <c r="D56" s="27"/>
      <c r="E56" s="27"/>
      <c r="F56" s="27"/>
    </row>
    <row r="57" spans="2:6" x14ac:dyDescent="0.2">
      <c r="B57" s="26" t="s">
        <v>31</v>
      </c>
      <c r="F57" s="25"/>
    </row>
    <row r="58" spans="2:6" x14ac:dyDescent="0.2">
      <c r="B58" s="1" t="s">
        <v>30</v>
      </c>
    </row>
  </sheetData>
  <printOptions horizontalCentered="1"/>
  <pageMargins left="0.25" right="0.25" top="0.75" bottom="0.75" header="0.25" footer="0.25"/>
  <pageSetup orientation="portrait" r:id="rId1"/>
  <headerFooter>
    <oddFooter>&amp;R&amp;"Arial,Regular"&amp;D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autoPageBreaks="0" fitToPage="1"/>
  </sheetPr>
  <dimension ref="A1:J46"/>
  <sheetViews>
    <sheetView tabSelected="1" topLeftCell="A22" zoomScaleNormal="100" zoomScaleSheetLayoutView="55" workbookViewId="0">
      <selection activeCell="E35" sqref="E35"/>
    </sheetView>
  </sheetViews>
  <sheetFormatPr defaultRowHeight="11.25" x14ac:dyDescent="0.2"/>
  <cols>
    <col min="1" max="1" width="3.140625" style="1" customWidth="1"/>
    <col min="2" max="2" width="34.85546875" style="1" customWidth="1"/>
    <col min="3" max="4" width="15" style="1" customWidth="1"/>
    <col min="5" max="5" width="20" style="1" customWidth="1"/>
    <col min="6" max="6" width="9.42578125" style="1" customWidth="1"/>
    <col min="7" max="7" width="19" style="1" customWidth="1"/>
    <col min="8" max="8" width="17.42578125" style="1" customWidth="1"/>
    <col min="9" max="9" width="19.28515625" style="1" customWidth="1"/>
    <col min="10" max="10" width="13.85546875" style="1" bestFit="1" customWidth="1"/>
    <col min="11" max="16384" width="9.140625" style="1"/>
  </cols>
  <sheetData>
    <row r="1" spans="1:10" ht="24.75" customHeight="1" x14ac:dyDescent="0.25">
      <c r="B1" s="24" t="s">
        <v>22</v>
      </c>
    </row>
    <row r="2" spans="1:10" ht="18" customHeight="1" x14ac:dyDescent="0.25">
      <c r="B2" s="2" t="s">
        <v>17</v>
      </c>
    </row>
    <row r="3" spans="1:10" ht="18" customHeight="1" x14ac:dyDescent="0.25">
      <c r="B3" s="48" t="s">
        <v>65</v>
      </c>
    </row>
    <row r="4" spans="1:10" ht="18" customHeight="1" x14ac:dyDescent="0.25">
      <c r="B4" s="2" t="s">
        <v>64</v>
      </c>
    </row>
    <row r="5" spans="1:10" ht="18" customHeight="1" x14ac:dyDescent="0.2">
      <c r="B5" s="3" t="s">
        <v>18</v>
      </c>
    </row>
    <row r="6" spans="1:10" ht="18" customHeight="1" x14ac:dyDescent="0.2">
      <c r="B6" s="3" t="s">
        <v>19</v>
      </c>
    </row>
    <row r="7" spans="1:10" ht="14.25" customHeight="1" x14ac:dyDescent="0.2"/>
    <row r="8" spans="1:10" ht="12.75" x14ac:dyDescent="0.2">
      <c r="B8" s="28" t="s">
        <v>32</v>
      </c>
    </row>
    <row r="10" spans="1:10" ht="54.75" customHeight="1" x14ac:dyDescent="0.2">
      <c r="A10" s="29"/>
      <c r="B10" s="30" t="s">
        <v>33</v>
      </c>
      <c r="C10" s="31" t="s">
        <v>34</v>
      </c>
      <c r="D10" s="31" t="s">
        <v>35</v>
      </c>
      <c r="E10" s="31" t="s">
        <v>36</v>
      </c>
      <c r="F10" s="31" t="s">
        <v>37</v>
      </c>
      <c r="G10" s="31" t="s">
        <v>38</v>
      </c>
      <c r="H10" s="31" t="s">
        <v>39</v>
      </c>
      <c r="I10" s="31" t="s">
        <v>40</v>
      </c>
    </row>
    <row r="11" spans="1:10" ht="12" x14ac:dyDescent="0.2">
      <c r="B11" s="32" t="s">
        <v>41</v>
      </c>
      <c r="C11" s="33">
        <f>'[1]NM_DY1 Annual Report PMPM Sheet'!C11</f>
        <v>385.80196882352101</v>
      </c>
      <c r="D11" s="34">
        <f>'NM_DY2 Qtr 1'!D14</f>
        <v>4507876</v>
      </c>
      <c r="E11" s="35">
        <f>C11*D11</f>
        <v>1739147436.0122986</v>
      </c>
      <c r="F11" s="36">
        <v>0.70199999999999996</v>
      </c>
      <c r="G11" s="35">
        <f>E11*F11</f>
        <v>1220881500.0806336</v>
      </c>
      <c r="H11" s="35">
        <f>'NM_DY2 Qtr 1'!D16</f>
        <v>1476709300</v>
      </c>
      <c r="I11" s="35">
        <v>1046665275</v>
      </c>
      <c r="J11" s="37"/>
    </row>
    <row r="12" spans="1:10" ht="12" x14ac:dyDescent="0.2">
      <c r="B12" s="32" t="s">
        <v>42</v>
      </c>
      <c r="C12" s="33">
        <f>'[1]NM_DY1 Annual Report PMPM Sheet'!C17</f>
        <v>1763.9043230248237</v>
      </c>
      <c r="D12" s="34">
        <f>'NM_DY2 Qtr 1'!D20</f>
        <v>497000</v>
      </c>
      <c r="E12" s="35">
        <f t="shared" ref="E12:E13" si="0">C12*D12</f>
        <v>876660448.54333735</v>
      </c>
      <c r="F12" s="36">
        <f>F11</f>
        <v>0.70199999999999996</v>
      </c>
      <c r="G12" s="35">
        <f>E12*F12</f>
        <v>615415634.87742281</v>
      </c>
      <c r="H12" s="35">
        <f>'NM_DY2 Qtr 1'!D22</f>
        <v>810634356</v>
      </c>
      <c r="I12" s="35">
        <v>564665357</v>
      </c>
      <c r="J12" s="37"/>
    </row>
    <row r="13" spans="1:10" ht="12" x14ac:dyDescent="0.2">
      <c r="B13" s="32" t="s">
        <v>43</v>
      </c>
      <c r="C13" s="33">
        <f>'[1]NM_DY1 Annual Report PMPM Sheet'!C23</f>
        <v>1780.7705995733659</v>
      </c>
      <c r="D13" s="34">
        <f>'NM_DY2 Qtr 1'!D26</f>
        <v>427813</v>
      </c>
      <c r="E13" s="35">
        <f t="shared" si="0"/>
        <v>761836812.51528037</v>
      </c>
      <c r="F13" s="36">
        <f>F12</f>
        <v>0.70199999999999996</v>
      </c>
      <c r="G13" s="35">
        <f>E13*F13</f>
        <v>534809442.38572681</v>
      </c>
      <c r="H13" s="35">
        <f>'NM_DY2 Qtr 1'!D28</f>
        <v>555836905</v>
      </c>
      <c r="I13" s="35">
        <v>385278721</v>
      </c>
      <c r="J13" s="37"/>
    </row>
    <row r="14" spans="1:10" ht="12" x14ac:dyDescent="0.2">
      <c r="B14" s="32" t="s">
        <v>15</v>
      </c>
      <c r="C14" s="38" t="s">
        <v>44</v>
      </c>
      <c r="D14" s="38" t="s">
        <v>44</v>
      </c>
      <c r="E14" s="35">
        <v>68889323</v>
      </c>
      <c r="F14" s="36">
        <f>F13</f>
        <v>0.70199999999999996</v>
      </c>
      <c r="G14" s="35">
        <f>E14*F14</f>
        <v>48360304.745999999</v>
      </c>
      <c r="H14" s="35">
        <f>'NM_DY2 Qtr 1'!D50</f>
        <v>68889322</v>
      </c>
      <c r="I14" s="35">
        <v>47671411</v>
      </c>
    </row>
    <row r="15" spans="1:10" ht="12" x14ac:dyDescent="0.2">
      <c r="B15" s="32" t="s">
        <v>45</v>
      </c>
      <c r="C15" s="38" t="s">
        <v>44</v>
      </c>
      <c r="D15" s="38" t="s">
        <v>44</v>
      </c>
      <c r="E15" s="35">
        <v>0</v>
      </c>
      <c r="F15" s="36">
        <f>F14</f>
        <v>0.70199999999999996</v>
      </c>
      <c r="G15" s="35">
        <f>E15*F15</f>
        <v>0</v>
      </c>
      <c r="H15" s="35">
        <v>0</v>
      </c>
      <c r="I15" s="35">
        <f>H15*F15</f>
        <v>0</v>
      </c>
    </row>
    <row r="16" spans="1:10" ht="12" x14ac:dyDescent="0.2">
      <c r="B16" s="30" t="s">
        <v>46</v>
      </c>
      <c r="C16" s="30"/>
      <c r="D16" s="30"/>
      <c r="E16" s="39">
        <f>SUM(E11:E15)</f>
        <v>3446534020.0709162</v>
      </c>
      <c r="F16" s="40"/>
      <c r="G16" s="39">
        <f t="shared" ref="G16:H16" si="1">SUM(G11:G15)</f>
        <v>2419466882.0897832</v>
      </c>
      <c r="H16" s="39">
        <f t="shared" si="1"/>
        <v>2912069883</v>
      </c>
      <c r="I16" s="39">
        <f>SUM(I11:I15)</f>
        <v>2044280764</v>
      </c>
      <c r="J16" s="41"/>
    </row>
    <row r="18" spans="2:9" ht="12.75" x14ac:dyDescent="0.2">
      <c r="B18" s="28" t="s">
        <v>47</v>
      </c>
    </row>
    <row r="20" spans="2:9" ht="49.5" x14ac:dyDescent="0.2">
      <c r="B20" s="30" t="s">
        <v>33</v>
      </c>
      <c r="C20" s="31" t="s">
        <v>34</v>
      </c>
      <c r="D20" s="31" t="s">
        <v>35</v>
      </c>
      <c r="E20" s="31" t="s">
        <v>36</v>
      </c>
      <c r="F20" s="31" t="s">
        <v>37</v>
      </c>
      <c r="G20" s="31" t="s">
        <v>38</v>
      </c>
      <c r="H20" s="31" t="s">
        <v>39</v>
      </c>
      <c r="I20" s="31" t="s">
        <v>40</v>
      </c>
    </row>
    <row r="21" spans="2:9" ht="12" x14ac:dyDescent="0.2">
      <c r="B21" s="20" t="s">
        <v>48</v>
      </c>
      <c r="C21" s="33">
        <f>'[1]NM_DY1 Annual Report PMPM Sheet'!C29</f>
        <v>4936.9216947885225</v>
      </c>
      <c r="D21" s="34">
        <f>'NM_DY2 Qtr 1'!D32</f>
        <v>2706</v>
      </c>
      <c r="E21" s="35">
        <f>C21*D21</f>
        <v>13359310.106097741</v>
      </c>
      <c r="F21" s="36">
        <v>0.69310000000000005</v>
      </c>
      <c r="G21" s="35">
        <f>E21*F21</f>
        <v>9259337.8345363457</v>
      </c>
      <c r="H21" s="35">
        <f>'NM_DY2 Qtr 1'!D34</f>
        <v>7037120</v>
      </c>
      <c r="I21" s="35">
        <v>4877303</v>
      </c>
    </row>
    <row r="22" spans="2:9" ht="12" x14ac:dyDescent="0.2">
      <c r="B22" s="20" t="s">
        <v>49</v>
      </c>
      <c r="C22" s="33">
        <f>'[1]NM_DY1 Annual Report PMPM Sheet'!C35</f>
        <v>1776.9008896506491</v>
      </c>
      <c r="D22" s="34">
        <f>'NM_DY2 Qtr 1'!D38</f>
        <v>26929</v>
      </c>
      <c r="E22" s="35">
        <f t="shared" ref="E22" si="2">C22*D22</f>
        <v>47850164.057402328</v>
      </c>
      <c r="F22" s="36">
        <v>0.69310000000000005</v>
      </c>
      <c r="G22" s="35">
        <f>E22*F22</f>
        <v>33164948.708185557</v>
      </c>
      <c r="H22" s="35">
        <f>'NM_DY2 Qtr 1'!D40</f>
        <v>86967169</v>
      </c>
      <c r="I22" s="35">
        <v>60277829</v>
      </c>
    </row>
    <row r="23" spans="2:9" ht="12" x14ac:dyDescent="0.2">
      <c r="B23" s="30" t="s">
        <v>46</v>
      </c>
      <c r="C23" s="30"/>
      <c r="D23" s="30"/>
      <c r="E23" s="39">
        <f>SUM(E21:E22)</f>
        <v>61209474.163500071</v>
      </c>
      <c r="F23" s="40"/>
      <c r="G23" s="39">
        <f>SUM(G21:G22)</f>
        <v>42424286.542721905</v>
      </c>
      <c r="H23" s="39">
        <f>SUM(H21:H22)</f>
        <v>94004289</v>
      </c>
      <c r="I23" s="39">
        <f>SUM(I21:I22)</f>
        <v>65155132</v>
      </c>
    </row>
    <row r="25" spans="2:9" ht="12.75" x14ac:dyDescent="0.2">
      <c r="B25" s="28" t="s">
        <v>50</v>
      </c>
    </row>
    <row r="27" spans="2:9" ht="49.5" x14ac:dyDescent="0.2">
      <c r="B27" s="30" t="s">
        <v>33</v>
      </c>
      <c r="C27" s="31" t="s">
        <v>34</v>
      </c>
      <c r="D27" s="31" t="s">
        <v>35</v>
      </c>
      <c r="E27" s="31" t="s">
        <v>36</v>
      </c>
      <c r="F27" s="31" t="s">
        <v>37</v>
      </c>
      <c r="G27" s="31" t="s">
        <v>38</v>
      </c>
      <c r="H27" s="31" t="s">
        <v>39</v>
      </c>
      <c r="I27" s="31" t="s">
        <v>40</v>
      </c>
    </row>
    <row r="28" spans="2:9" ht="12" x14ac:dyDescent="0.2">
      <c r="B28" s="20" t="s">
        <v>51</v>
      </c>
      <c r="C28" s="33">
        <f>'[1]NM_DY1 Annual Report PMPM Sheet'!C41</f>
        <v>577.86726780247443</v>
      </c>
      <c r="D28" s="34">
        <f>'NM_DY2 Qtr 1'!D44</f>
        <v>1877456</v>
      </c>
      <c r="E28" s="35">
        <f>C28*D28</f>
        <v>1084920369.1393623</v>
      </c>
      <c r="F28" s="36">
        <v>1</v>
      </c>
      <c r="G28" s="35">
        <f>E28*F28</f>
        <v>1084920369.1393623</v>
      </c>
      <c r="H28" s="35">
        <f>'NM_DY2 Qtr 1'!D46</f>
        <v>1045922102</v>
      </c>
      <c r="I28" s="35">
        <f>H28</f>
        <v>1045922102</v>
      </c>
    </row>
    <row r="29" spans="2:9" ht="12" x14ac:dyDescent="0.2">
      <c r="B29" s="30" t="s">
        <v>46</v>
      </c>
      <c r="C29" s="30"/>
      <c r="D29" s="30"/>
      <c r="E29" s="39">
        <f>SUM(E28:E28)</f>
        <v>1084920369.1393623</v>
      </c>
      <c r="F29" s="40"/>
      <c r="G29" s="39">
        <f>SUM(G28:G28)</f>
        <v>1084920369.1393623</v>
      </c>
      <c r="H29" s="39">
        <f>SUM(H28:H28)</f>
        <v>1045922102</v>
      </c>
      <c r="I29" s="39">
        <f>SUM(I28:I28)</f>
        <v>1045922102</v>
      </c>
    </row>
    <row r="31" spans="2:9" ht="12.75" x14ac:dyDescent="0.2">
      <c r="B31" s="28" t="s">
        <v>52</v>
      </c>
    </row>
    <row r="32" spans="2:9" x14ac:dyDescent="0.2">
      <c r="B32" s="29"/>
    </row>
    <row r="33" spans="2:9" ht="22.5" x14ac:dyDescent="0.2">
      <c r="B33" s="42" t="str">
        <f>G10</f>
        <v>Federal Share (Title XIX) Budget Neutrality Limit</v>
      </c>
      <c r="C33" s="39">
        <f>G16</f>
        <v>2419466882.0897832</v>
      </c>
    </row>
    <row r="34" spans="2:9" ht="12" x14ac:dyDescent="0.2">
      <c r="B34" s="20" t="str">
        <f>I10</f>
        <v>Federal Share (Title XIX) Actual Reported</v>
      </c>
      <c r="C34" s="35">
        <f>I16</f>
        <v>2044280764</v>
      </c>
    </row>
    <row r="35" spans="2:9" ht="12" x14ac:dyDescent="0.2">
      <c r="B35" s="20" t="s">
        <v>53</v>
      </c>
      <c r="C35" s="35">
        <f>IF(I23&gt;G23,I23-G23)</f>
        <v>22730845.457278095</v>
      </c>
      <c r="E35" s="37"/>
      <c r="F35" s="37"/>
      <c r="G35" s="37"/>
      <c r="H35" s="37"/>
      <c r="I35" s="37"/>
    </row>
    <row r="36" spans="2:9" ht="12" x14ac:dyDescent="0.2">
      <c r="B36" s="20" t="s">
        <v>54</v>
      </c>
      <c r="C36" s="35">
        <v>0</v>
      </c>
    </row>
    <row r="37" spans="2:9" ht="12" x14ac:dyDescent="0.2">
      <c r="B37" s="20" t="s">
        <v>55</v>
      </c>
      <c r="C37" s="35">
        <f>C34+C35+C36</f>
        <v>2067011609.457278</v>
      </c>
    </row>
    <row r="38" spans="2:9" ht="12" x14ac:dyDescent="0.2">
      <c r="B38" s="20" t="s">
        <v>56</v>
      </c>
      <c r="C38" s="35">
        <f>C37-C33</f>
        <v>-352455272.63250518</v>
      </c>
    </row>
    <row r="39" spans="2:9" ht="12" x14ac:dyDescent="0.2">
      <c r="B39" s="43" t="s">
        <v>57</v>
      </c>
      <c r="C39" s="44">
        <f>C38/C33</f>
        <v>-0.1456747663055741</v>
      </c>
    </row>
    <row r="40" spans="2:9" ht="12" x14ac:dyDescent="0.2">
      <c r="B40" s="45"/>
      <c r="C40" s="46"/>
    </row>
    <row r="41" spans="2:9" x14ac:dyDescent="0.2">
      <c r="B41" s="1" t="s">
        <v>20</v>
      </c>
    </row>
    <row r="42" spans="2:9" x14ac:dyDescent="0.2">
      <c r="B42" s="1" t="s">
        <v>67</v>
      </c>
    </row>
    <row r="43" spans="2:9" x14ac:dyDescent="0.2">
      <c r="B43" s="1" t="s">
        <v>68</v>
      </c>
    </row>
    <row r="44" spans="2:9" x14ac:dyDescent="0.2">
      <c r="B44" s="1" t="s">
        <v>30</v>
      </c>
    </row>
    <row r="46" spans="2:9" x14ac:dyDescent="0.2">
      <c r="B46" s="47"/>
    </row>
  </sheetData>
  <printOptions horizontalCentered="1"/>
  <pageMargins left="0.25" right="0.25" top="0.75" bottom="0.75" header="0.25" footer="0.25"/>
  <pageSetup scale="74" orientation="landscape" r:id="rId1"/>
  <headerFooter>
    <oddFooter>&amp;R&amp;"Arial,Regular"&amp;D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NM_DY2 Qtr 1</vt:lpstr>
      <vt:lpstr>NM_DY1 Budget Neutrality Limit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lucinda.sydow</dc:creator>
  <cp:lastModifiedBy>Espinoza, Melinda A.</cp:lastModifiedBy>
  <cp:lastPrinted>2015-05-15T15:41:43Z</cp:lastPrinted>
  <dcterms:created xsi:type="dcterms:W3CDTF">2014-05-28T22:47:43Z</dcterms:created>
  <dcterms:modified xsi:type="dcterms:W3CDTF">2022-08-22T16:09:10Z</dcterms:modified>
</cp:coreProperties>
</file>